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5168" windowHeight="7200" activeTab="3"/>
  </bookViews>
  <sheets>
    <sheet name="размер платы 1 полуг 2019" sheetId="68" r:id="rId1"/>
    <sheet name="размер платы 2 полуг 2019" sheetId="82" r:id="rId2"/>
    <sheet name="размер платы 1 полуг 2019 Ванз" sheetId="70" r:id="rId3"/>
    <sheet name="размер платы 2 полуг 2019 Ванз" sheetId="83" r:id="rId4"/>
    <sheet name="размер платы 1 полуг 2019_доп" sheetId="81" r:id="rId5"/>
    <sheet name="размер платы 2 полуг_доп" sheetId="71" r:id="rId6"/>
  </sheets>
  <definedNames>
    <definedName name="_xlnm.Database" localSheetId="0">#REF!</definedName>
    <definedName name="_xlnm.Database" localSheetId="2">#REF!</definedName>
    <definedName name="_xlnm.Database" localSheetId="4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>#REF!</definedName>
    <definedName name="В" localSheetId="0">#REF!</definedName>
    <definedName name="В" localSheetId="2">#REF!</definedName>
    <definedName name="В" localSheetId="4">#REF!</definedName>
    <definedName name="В" localSheetId="1">#REF!</definedName>
    <definedName name="В" localSheetId="3">#REF!</definedName>
    <definedName name="В" localSheetId="5">#REF!</definedName>
    <definedName name="В">#REF!</definedName>
    <definedName name="кв1" localSheetId="0">#REF!</definedName>
    <definedName name="кв1" localSheetId="2">#REF!</definedName>
    <definedName name="кв1" localSheetId="4">#REF!</definedName>
    <definedName name="кв1" localSheetId="1">#REF!</definedName>
    <definedName name="кв1" localSheetId="3">#REF!</definedName>
    <definedName name="кв1" localSheetId="5">#REF!</definedName>
    <definedName name="кв1">#REF!</definedName>
    <definedName name="_xlnm.Print_Area" localSheetId="0">'размер платы 1 полуг 2019'!$A$1:$E$20</definedName>
    <definedName name="_xlnm.Print_Area" localSheetId="2">'размер платы 1 полуг 2019 Ванз'!$A$1:$E$12</definedName>
    <definedName name="_xlnm.Print_Area" localSheetId="4">'размер платы 1 полуг 2019_доп'!$A$1:$E$14</definedName>
    <definedName name="_xlnm.Print_Area" localSheetId="1">'размер платы 2 полуг 2019'!$A$1:$F$30</definedName>
    <definedName name="_xlnm.Print_Area" localSheetId="3">'размер платы 2 полуг 2019 Ванз'!$A$1:$F$16</definedName>
    <definedName name="_xlnm.Print_Area" localSheetId="5">'размер платы 2 полуг_доп'!$A$1:$E$14</definedName>
    <definedName name="тариф" localSheetId="0">#REF!</definedName>
    <definedName name="тариф" localSheetId="2">#REF!</definedName>
    <definedName name="тариф" localSheetId="4">#REF!</definedName>
    <definedName name="тариф" localSheetId="1">#REF!</definedName>
    <definedName name="тариф" localSheetId="3">#REF!</definedName>
    <definedName name="тариф" localSheetId="5">#REF!</definedName>
    <definedName name="тариф">#REF!</definedName>
    <definedName name="ТБОнасВК" localSheetId="0">#REF!</definedName>
    <definedName name="ТБОнасВК" localSheetId="2">#REF!</definedName>
    <definedName name="ТБОнасВК" localSheetId="4">#REF!</definedName>
    <definedName name="ТБОнасВК" localSheetId="1">#REF!</definedName>
    <definedName name="ТБОнасВК" localSheetId="3">#REF!</definedName>
    <definedName name="ТБОнасВК" localSheetId="5">#REF!</definedName>
    <definedName name="ТБОнасВК">#REF!</definedName>
    <definedName name="Э" localSheetId="0">#REF!</definedName>
    <definedName name="Э" localSheetId="2">#REF!</definedName>
    <definedName name="Э" localSheetId="4">#REF!</definedName>
    <definedName name="Э" localSheetId="1">#REF!</definedName>
    <definedName name="Э" localSheetId="3">#REF!</definedName>
    <definedName name="Э" localSheetId="5">#REF!</definedName>
    <definedName name="Э">#REF!</definedName>
  </definedNames>
  <calcPr calcId="125725"/>
</workbook>
</file>

<file path=xl/calcChain.xml><?xml version="1.0" encoding="utf-8"?>
<calcChain xmlns="http://schemas.openxmlformats.org/spreadsheetml/2006/main">
  <c r="F15" i="83"/>
  <c r="F14"/>
  <c r="F13"/>
  <c r="F12"/>
  <c r="F11"/>
  <c r="F10"/>
  <c r="F29" i="82" l="1"/>
  <c r="F28"/>
  <c r="F27"/>
  <c r="F26"/>
  <c r="F25"/>
  <c r="F24"/>
  <c r="F23"/>
  <c r="F22"/>
  <c r="F21"/>
  <c r="K21"/>
  <c r="I21"/>
  <c r="K20"/>
  <c r="F20"/>
  <c r="I20"/>
  <c r="F19"/>
  <c r="F18"/>
  <c r="E13" i="83" l="1"/>
  <c r="E14" s="1"/>
  <c r="E12"/>
  <c r="E27" i="82"/>
  <c r="E29" s="1"/>
  <c r="E24"/>
  <c r="E26" s="1"/>
  <c r="E21"/>
  <c r="E23" s="1"/>
  <c r="E15" i="83" l="1"/>
  <c r="E25" i="82"/>
  <c r="E28"/>
  <c r="E22"/>
  <c r="D8" i="70" l="1"/>
  <c r="D8" i="68"/>
  <c r="E10" i="83"/>
  <c r="E16" s="1"/>
  <c r="E8"/>
  <c r="E8" i="82"/>
  <c r="F12" s="1"/>
  <c r="D8" i="71"/>
  <c r="E18" i="82"/>
  <c r="E30" s="1"/>
  <c r="F14" l="1"/>
  <c r="F13"/>
  <c r="E11" i="83"/>
  <c r="F9" i="82"/>
  <c r="F11"/>
  <c r="E15"/>
  <c r="F15" s="1"/>
  <c r="E16"/>
  <c r="E19"/>
  <c r="E20"/>
  <c r="F8"/>
  <c r="F10"/>
  <c r="D8" i="81" l="1"/>
  <c r="E14"/>
  <c r="D17" i="68"/>
  <c r="D10" i="70"/>
  <c r="E11" i="81" l="1"/>
  <c r="E8"/>
  <c r="E13"/>
  <c r="E10"/>
  <c r="E12"/>
  <c r="D14" i="68" l="1"/>
  <c r="E14" s="1"/>
  <c r="D19" l="1"/>
  <c r="C17"/>
  <c r="E12"/>
  <c r="D11" i="70"/>
  <c r="C10"/>
  <c r="E10" i="68" l="1"/>
  <c r="D15"/>
  <c r="E8"/>
  <c r="E17"/>
  <c r="D18"/>
  <c r="E18" s="1"/>
  <c r="E9"/>
  <c r="E11"/>
  <c r="D13"/>
  <c r="E13" s="1"/>
  <c r="D20"/>
  <c r="E19" s="1"/>
  <c r="E10" i="70"/>
  <c r="D12"/>
  <c r="E11" s="1"/>
  <c r="E13" i="71" l="1"/>
  <c r="E11"/>
  <c r="E12"/>
  <c r="E14"/>
  <c r="E10"/>
  <c r="E8"/>
</calcChain>
</file>

<file path=xl/sharedStrings.xml><?xml version="1.0" encoding="utf-8"?>
<sst xmlns="http://schemas.openxmlformats.org/spreadsheetml/2006/main" count="185" uniqueCount="74">
  <si>
    <t>Наименование услуг</t>
  </si>
  <si>
    <t>Норматив потребления в месяц</t>
  </si>
  <si>
    <t>единица измерения</t>
  </si>
  <si>
    <t>количество</t>
  </si>
  <si>
    <t>гр.5 = гр.3 х гр.4</t>
  </si>
  <si>
    <t>по счетчику</t>
  </si>
  <si>
    <t>2. Отопление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</si>
  <si>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</si>
  <si>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2.2. в жилых домах 1 этажных постройки после 1999 года</t>
  </si>
  <si>
    <t xml:space="preserve">Гкал </t>
  </si>
  <si>
    <t>Цена / Тариф на услуги с учетом НДС руб.коп.</t>
  </si>
  <si>
    <t>Размер платы за услуги с учетом НДС руб.коп.</t>
  </si>
  <si>
    <t xml:space="preserve">               Коммунальные услуги</t>
  </si>
  <si>
    <t xml:space="preserve">1. Холодное водоснабжение  </t>
  </si>
  <si>
    <t>2.1. в жилых домах 1, 2 этажных постройки до 1999 года включительно</t>
  </si>
  <si>
    <t xml:space="preserve">2.3. в жилых домах 2 этажных постройки после 1999 года </t>
  </si>
  <si>
    <t>2.4. в жилых домах оборудованных приборами учета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</si>
  <si>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</si>
  <si>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</si>
  <si>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</si>
  <si>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</si>
  <si>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</si>
  <si>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</si>
  <si>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</si>
  <si>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</si>
  <si>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</si>
  <si>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</si>
  <si>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</si>
  <si>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1.4. в жилых домах только с холодным водоснабжением, без канализации</t>
  </si>
  <si>
    <t>1.5.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</si>
  <si>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</si>
  <si>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</si>
  <si>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</si>
  <si>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многоквартирном доме,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</si>
  <si>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</si>
  <si>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t>1.1. в жилых домах, оборудованных приборами учета</t>
  </si>
  <si>
    <t>2.3. в жилых домах оборудованных приборами учета</t>
  </si>
  <si>
    <t>1.6.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</si>
  <si>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1.8. в жилых домах, оборудованных приборами учета</t>
  </si>
  <si>
    <t>1.7. 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</t>
  </si>
  <si>
    <t>Размер платы граждан за коммунальные услуги на территории сельского поселения Полноват Белоярского района с 1 января 2019 года по 30 июня 2019 года</t>
  </si>
  <si>
    <t>Размер платы граждан за коммунальные услуги на территории сельского поселения Полноват Белоярского района с 1 июля 2019 года по 31 декабря 2019 года</t>
  </si>
  <si>
    <t>Размер платы граждан за коммунальные услуги на территории села Ванзеват Белоярского района с 1 января 2019 года по 30 июня 2019 года</t>
  </si>
  <si>
    <t>Размер платы граждан за коммунальные услуги на территории села Ванзеват Белоярского района с 1 июля 2019 года по 31 декабря 2019 года</t>
  </si>
  <si>
    <t xml:space="preserve">2.2. в жилых многоквартирных домах со стенами из панелей, блоков 1 этажных постройки до 1999 года включительно </t>
  </si>
  <si>
    <t xml:space="preserve">2.3. в жилых многоквартирных домах со стенами из дерева, смешанных и других материалов 1 этажных постройки до 1999 года включительно </t>
  </si>
  <si>
    <t xml:space="preserve">2.1. в жилых многоквартирных домах со стенами из камня, кирпича 1 этажных постройки до 1999 года включительно </t>
  </si>
  <si>
    <t xml:space="preserve">2.4. в жилых многоквартирных домах со стенами из камня, кирпича 2 этажных постройки до 1999 года включительно </t>
  </si>
  <si>
    <t xml:space="preserve">2.5. в жилых многоквартирных домах со стенами из панелей, блоков 2 этажных постройки до 1999 года включительно </t>
  </si>
  <si>
    <t xml:space="preserve">2.6. в жилых многоквартирных домах со стенами из дерева, смешанных и других материалов 2 этажных постройки до 1999 года включительно </t>
  </si>
  <si>
    <t>2.7. в жилых многоквартирных домах со стенами из камня, кирпича 1 этажных постройки после 1999 года</t>
  </si>
  <si>
    <t>2.8. в жилых многоквартирных домах со стенами из панелей, блоков 1 этажных постройки после 1999 года</t>
  </si>
  <si>
    <t>2.9. в жилых многоквартирных домах со стенами из дерева, смешанных и других материалов 1 этажных постройки после 1999 года</t>
  </si>
  <si>
    <t>2.10. в жилых многоквартирных домах со стенами из камня, кирпича 2 этажных постройки после 1999 года</t>
  </si>
  <si>
    <t>2.11. в жилых многоквартирных домах со стенами из панелей, блоков 2 этажных постройки после 1999 года</t>
  </si>
  <si>
    <t>2.12. в жилых многоквартирных домах со стенами из дерева, смешанных и других материалов 2 этажных постройки после 1999 года</t>
  </si>
  <si>
    <t>2.13. в жилых домах оборудованных приборами учета</t>
  </si>
  <si>
    <t>1.1.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</si>
  <si>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1.2.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душами, с водоотведением в септики</t>
  </si>
  <si>
    <t>1.3.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душами, без ванн, с водоотведением в септики</t>
  </si>
  <si>
    <t>1.4.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без душа, с водоотведением в септики</t>
  </si>
  <si>
    <t>1.5.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</si>
  <si>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 xml:space="preserve">2.3.в жилых многоквартирных домах со стенами из дерева, смешанных и других материалов 1 этажных постройки до 1999 года включительно </t>
  </si>
  <si>
    <t>2.4. в жилых многоквартирных домах со стенами из камня, кирпича 1 этажных постройки после 1999 года</t>
  </si>
  <si>
    <t>2.5. в жилых многоквартирных домах со стенами из панелей, блоков 1 этажных постройки после 1999 года</t>
  </si>
  <si>
    <t>2.6.в жилых многоквартирных домах со стенами из дерева, смешанных и других материалов 1 этажных постройки после 1999 года</t>
  </si>
  <si>
    <t>2.7. в жилых домах оборудованных приборами учета</t>
  </si>
  <si>
    <t>1.6. Многоквартирные и жилые дома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</si>
  <si>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Многоквартирные и жилые дома с централизованным холодным водоснабжением, без централизованного водоотведения, оборудованные раковинами, мойками, унитазами, без септиков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</si>
  <si>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</si>
  <si>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</si>
  <si>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t>гр.6 = гр.3 х гр.4 х гр.5</t>
  </si>
  <si>
    <t>-</t>
  </si>
  <si>
    <t>Понижающий коэффициент к нормативам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</si>
</sst>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  <numFmt numFmtId="167" formatCode="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5">
    <xf numFmtId="0" fontId="0" fillId="0" borderId="0" xfId="0"/>
    <xf numFmtId="0" fontId="1" fillId="0" borderId="0" xfId="1"/>
    <xf numFmtId="0" fontId="10" fillId="0" borderId="0" xfId="1" applyFont="1" applyFill="1"/>
    <xf numFmtId="0" fontId="3" fillId="0" borderId="0" xfId="1" applyFont="1" applyFill="1"/>
    <xf numFmtId="2" fontId="10" fillId="0" borderId="0" xfId="1" applyNumberFormat="1" applyFont="1" applyFill="1"/>
    <xf numFmtId="2" fontId="3" fillId="0" borderId="0" xfId="1" applyNumberFormat="1" applyFont="1" applyFill="1"/>
    <xf numFmtId="2" fontId="3" fillId="0" borderId="0" xfId="1" applyNumberFormat="1" applyFont="1" applyFill="1" applyBorder="1"/>
    <xf numFmtId="2" fontId="11" fillId="0" borderId="0" xfId="1" applyNumberFormat="1" applyFont="1" applyFill="1"/>
    <xf numFmtId="0" fontId="11" fillId="0" borderId="0" xfId="1" applyFont="1" applyFill="1"/>
    <xf numFmtId="0" fontId="11" fillId="0" borderId="2" xfId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justify"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3" fillId="0" borderId="7" xfId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0" fontId="1" fillId="0" borderId="0" xfId="1" applyFill="1"/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1" fillId="0" borderId="0" xfId="1" applyFont="1" applyFill="1" applyAlignment="1">
      <alignment horizontal="center" vertic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41">
    <cellStyle name="Гиперссылка 2" xfId="39"/>
    <cellStyle name="Денежный 2" xfId="17"/>
    <cellStyle name="Обычный" xfId="0" builtinId="0"/>
    <cellStyle name="Обычный 10" xfId="18"/>
    <cellStyle name="Обычный 10 2" xfId="19"/>
    <cellStyle name="Обычный 11" xfId="20"/>
    <cellStyle name="Обычный 2" xfId="1"/>
    <cellStyle name="Обычный 2 2" xfId="2"/>
    <cellStyle name="Обычный 2 2 2" xfId="8"/>
    <cellStyle name="Обычный 2 2 2 2" xfId="9"/>
    <cellStyle name="Обычный 2 3" xfId="7"/>
    <cellStyle name="Обычный 2 3 2" xfId="21"/>
    <cellStyle name="Обычный 2 3 3" xfId="22"/>
    <cellStyle name="Обычный 2 4" xfId="23"/>
    <cellStyle name="Обычный 2 5" xfId="24"/>
    <cellStyle name="Обычный 3" xfId="5"/>
    <cellStyle name="Обычный 3 2" xfId="6"/>
    <cellStyle name="Обычный 3 3" xfId="25"/>
    <cellStyle name="Обычный 3 4" xfId="40"/>
    <cellStyle name="Обычный 4" xfId="10"/>
    <cellStyle name="Обычный 4 2" xfId="26"/>
    <cellStyle name="Обычный 5" xfId="11"/>
    <cellStyle name="Обычный 5 2" xfId="27"/>
    <cellStyle name="Обычный 6" xfId="12"/>
    <cellStyle name="Обычный 7" xfId="28"/>
    <cellStyle name="Обычный 8" xfId="29"/>
    <cellStyle name="Обычный 9" xfId="30"/>
    <cellStyle name="Процентный 2" xfId="3"/>
    <cellStyle name="Процентный 2 2" xfId="13"/>
    <cellStyle name="Процентный 2 2 2" xfId="31"/>
    <cellStyle name="Процентный 2 3" xfId="32"/>
    <cellStyle name="Процентный 3" xfId="4"/>
    <cellStyle name="Процентный 3 2" xfId="33"/>
    <cellStyle name="Процентный 4" xfId="34"/>
    <cellStyle name="Процентный 5" xfId="35"/>
    <cellStyle name="Процентный 6" xfId="36"/>
    <cellStyle name="Финансовый 2" xfId="14"/>
    <cellStyle name="Финансовый 2 2" xfId="37"/>
    <cellStyle name="Финансовый 3" xfId="15"/>
    <cellStyle name="Финансовый 3 2" xfId="38"/>
    <cellStyle name="Финансовый 4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view="pageBreakPreview" topLeftCell="A19" zoomScaleSheetLayoutView="100" workbookViewId="0">
      <selection activeCell="D13" sqref="D13"/>
    </sheetView>
  </sheetViews>
  <sheetFormatPr defaultColWidth="9.109375" defaultRowHeight="15.6"/>
  <cols>
    <col min="1" max="1" width="35.88671875" style="3" customWidth="1"/>
    <col min="2" max="2" width="13.21875" style="3" customWidth="1"/>
    <col min="3" max="3" width="10.77734375" style="3" customWidth="1"/>
    <col min="4" max="4" width="12.21875" style="3" customWidth="1"/>
    <col min="5" max="5" width="11.77734375" style="3" customWidth="1"/>
    <col min="6" max="6" width="12.88671875" style="5" customWidth="1"/>
    <col min="7" max="16384" width="9.109375" style="3"/>
  </cols>
  <sheetData>
    <row r="1" spans="1:6" ht="14.4" customHeight="1">
      <c r="A1" s="32"/>
      <c r="B1" s="32"/>
      <c r="C1" s="52"/>
      <c r="D1" s="52"/>
      <c r="E1" s="52"/>
    </row>
    <row r="2" spans="1:6" s="1" customFormat="1" ht="46.2" customHeight="1">
      <c r="A2" s="53" t="s">
        <v>40</v>
      </c>
      <c r="B2" s="54"/>
      <c r="C2" s="54"/>
      <c r="D2" s="54"/>
      <c r="E2" s="54"/>
      <c r="F2" s="34"/>
    </row>
    <row r="3" spans="1:6" s="8" customFormat="1" ht="39.75" customHeight="1">
      <c r="A3" s="48" t="s">
        <v>0</v>
      </c>
      <c r="B3" s="50" t="s">
        <v>1</v>
      </c>
      <c r="C3" s="51"/>
      <c r="D3" s="48" t="s">
        <v>10</v>
      </c>
      <c r="E3" s="48" t="s">
        <v>11</v>
      </c>
      <c r="F3" s="7"/>
    </row>
    <row r="4" spans="1:6" s="8" customFormat="1" ht="27.6" customHeight="1">
      <c r="A4" s="49"/>
      <c r="B4" s="9" t="s">
        <v>2</v>
      </c>
      <c r="C4" s="9" t="s">
        <v>3</v>
      </c>
      <c r="D4" s="49"/>
      <c r="E4" s="49"/>
      <c r="F4" s="7"/>
    </row>
    <row r="5" spans="1:6" s="8" customFormat="1" ht="26.4">
      <c r="A5" s="9">
        <v>1</v>
      </c>
      <c r="B5" s="9">
        <v>2</v>
      </c>
      <c r="C5" s="9">
        <v>3</v>
      </c>
      <c r="D5" s="9">
        <v>4</v>
      </c>
      <c r="E5" s="9" t="s">
        <v>4</v>
      </c>
      <c r="F5" s="7"/>
    </row>
    <row r="6" spans="1:6">
      <c r="A6" s="39" t="s">
        <v>12</v>
      </c>
      <c r="B6" s="40"/>
      <c r="C6" s="40"/>
      <c r="D6" s="40"/>
      <c r="E6" s="41"/>
    </row>
    <row r="7" spans="1:6" s="11" customFormat="1" ht="19.8" customHeight="1">
      <c r="A7" s="39" t="s">
        <v>13</v>
      </c>
      <c r="B7" s="40"/>
      <c r="C7" s="40"/>
      <c r="D7" s="40"/>
      <c r="E7" s="41"/>
      <c r="F7" s="10"/>
    </row>
    <row r="8" spans="1:6" ht="159" customHeight="1">
      <c r="A8" s="12" t="s">
        <v>7</v>
      </c>
      <c r="B8" s="42" t="s">
        <v>32</v>
      </c>
      <c r="C8" s="17">
        <v>7.0140000000000002</v>
      </c>
      <c r="D8" s="45">
        <f>ROUND(87.59,2)</f>
        <v>87.59</v>
      </c>
      <c r="E8" s="15">
        <f>ROUND(C8*D8,2)</f>
        <v>614.36</v>
      </c>
      <c r="F8" s="10"/>
    </row>
    <row r="9" spans="1:6" ht="176.4" customHeight="1">
      <c r="A9" s="12" t="s">
        <v>30</v>
      </c>
      <c r="B9" s="43"/>
      <c r="C9" s="17">
        <v>5.3230000000000004</v>
      </c>
      <c r="D9" s="46"/>
      <c r="E9" s="15">
        <f>ROUND(C9*D8,2)</f>
        <v>466.24</v>
      </c>
      <c r="F9" s="10"/>
    </row>
    <row r="10" spans="1:6" ht="117.6" customHeight="1">
      <c r="A10" s="12" t="s">
        <v>27</v>
      </c>
      <c r="B10" s="43"/>
      <c r="C10" s="13">
        <v>3.1779999999999999</v>
      </c>
      <c r="D10" s="46"/>
      <c r="E10" s="15">
        <f>ROUND(C10*D8,2)</f>
        <v>278.36</v>
      </c>
      <c r="F10" s="10"/>
    </row>
    <row r="11" spans="1:6" ht="46.8">
      <c r="A11" s="12" t="s">
        <v>28</v>
      </c>
      <c r="B11" s="43"/>
      <c r="C11" s="13">
        <v>1.641</v>
      </c>
      <c r="D11" s="46"/>
      <c r="E11" s="15">
        <f>ROUND(C11*D8,2)</f>
        <v>143.74</v>
      </c>
      <c r="F11" s="6"/>
    </row>
    <row r="12" spans="1:6" ht="93.6">
      <c r="A12" s="12" t="s">
        <v>29</v>
      </c>
      <c r="B12" s="44"/>
      <c r="C12" s="13">
        <v>3.927</v>
      </c>
      <c r="D12" s="47"/>
      <c r="E12" s="15">
        <f>ROUND(C12*D8,2)</f>
        <v>343.97</v>
      </c>
      <c r="F12" s="6"/>
    </row>
    <row r="13" spans="1:6" ht="171.6">
      <c r="A13" s="12" t="s">
        <v>37</v>
      </c>
      <c r="B13" s="13" t="s">
        <v>33</v>
      </c>
      <c r="C13" s="18">
        <v>1.9E-2</v>
      </c>
      <c r="D13" s="19">
        <f>D8</f>
        <v>87.59</v>
      </c>
      <c r="E13" s="15">
        <f>ROUND(C13*D13,2)</f>
        <v>1.66</v>
      </c>
      <c r="F13" s="6"/>
    </row>
    <row r="14" spans="1:6" ht="178.2" customHeight="1">
      <c r="A14" s="12" t="s">
        <v>39</v>
      </c>
      <c r="B14" s="13" t="s">
        <v>33</v>
      </c>
      <c r="C14" s="18">
        <v>3.1E-2</v>
      </c>
      <c r="D14" s="19">
        <f>D8</f>
        <v>87.59</v>
      </c>
      <c r="E14" s="15">
        <f>ROUND(C14*D14,2)</f>
        <v>2.72</v>
      </c>
      <c r="F14" s="6"/>
    </row>
    <row r="15" spans="1:6" ht="47.4" customHeight="1">
      <c r="A15" s="12" t="s">
        <v>38</v>
      </c>
      <c r="B15" s="13" t="s">
        <v>34</v>
      </c>
      <c r="C15" s="13" t="s">
        <v>5</v>
      </c>
      <c r="D15" s="19">
        <f>D8</f>
        <v>87.59</v>
      </c>
      <c r="E15" s="15"/>
      <c r="F15" s="6"/>
    </row>
    <row r="16" spans="1:6" ht="22.2" customHeight="1">
      <c r="A16" s="39" t="s">
        <v>6</v>
      </c>
      <c r="B16" s="40"/>
      <c r="C16" s="40"/>
      <c r="D16" s="40"/>
      <c r="E16" s="41"/>
    </row>
    <row r="17" spans="1:6" ht="62.4">
      <c r="A17" s="12" t="s">
        <v>14</v>
      </c>
      <c r="B17" s="13" t="s">
        <v>31</v>
      </c>
      <c r="C17" s="16">
        <f>ROUND(0.042,4)</f>
        <v>4.2000000000000003E-2</v>
      </c>
      <c r="D17" s="14">
        <f>ROUND(2954.33,2)</f>
        <v>2954.33</v>
      </c>
      <c r="E17" s="15">
        <f>ROUND(C17*D17,2)</f>
        <v>124.08</v>
      </c>
      <c r="F17" s="6"/>
    </row>
    <row r="18" spans="1:6" ht="62.4">
      <c r="A18" s="12" t="s">
        <v>8</v>
      </c>
      <c r="B18" s="13" t="s">
        <v>31</v>
      </c>
      <c r="C18" s="13">
        <v>2.4899999999999999E-2</v>
      </c>
      <c r="D18" s="14">
        <f>D17</f>
        <v>2954.33</v>
      </c>
      <c r="E18" s="15">
        <f>ROUND(C18*D18,2)</f>
        <v>73.56</v>
      </c>
    </row>
    <row r="19" spans="1:6" ht="62.4">
      <c r="A19" s="12" t="s">
        <v>15</v>
      </c>
      <c r="B19" s="13" t="s">
        <v>31</v>
      </c>
      <c r="C19" s="13">
        <v>2.12E-2</v>
      </c>
      <c r="D19" s="14">
        <f>D17</f>
        <v>2954.33</v>
      </c>
      <c r="E19" s="15">
        <f>ROUND(C19*D19,2)</f>
        <v>62.63</v>
      </c>
    </row>
    <row r="20" spans="1:6" ht="33" customHeight="1">
      <c r="A20" s="12" t="s">
        <v>16</v>
      </c>
      <c r="B20" s="29" t="s">
        <v>9</v>
      </c>
      <c r="C20" s="29" t="s">
        <v>5</v>
      </c>
      <c r="D20" s="30">
        <f>D17</f>
        <v>2954.33</v>
      </c>
      <c r="E20" s="31"/>
    </row>
  </sheetData>
  <mergeCells count="11">
    <mergeCell ref="A3:A4"/>
    <mergeCell ref="B3:C3"/>
    <mergeCell ref="D3:D4"/>
    <mergeCell ref="E3:E4"/>
    <mergeCell ref="C1:E1"/>
    <mergeCell ref="A2:E2"/>
    <mergeCell ref="A6:E6"/>
    <mergeCell ref="A7:E7"/>
    <mergeCell ref="A16:E16"/>
    <mergeCell ref="B8:B12"/>
    <mergeCell ref="D8:D12"/>
  </mergeCells>
  <printOptions horizontalCentered="1"/>
  <pageMargins left="0.98425196850393704" right="0.59055118110236227" top="0.78740157480314965" bottom="0.78740157480314965" header="0" footer="0"/>
  <pageSetup paperSize="9" scale="98" fitToHeight="2" orientation="portrait" r:id="rId1"/>
  <headerFooter alignWithMargins="0"/>
  <rowBreaks count="1" manualBreakCount="1">
    <brk id="1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view="pageBreakPreview" zoomScaleSheetLayoutView="100" workbookViewId="0">
      <selection activeCell="H23" sqref="H23"/>
    </sheetView>
  </sheetViews>
  <sheetFormatPr defaultColWidth="9.109375" defaultRowHeight="15.6"/>
  <cols>
    <col min="1" max="1" width="35.88671875" style="3" customWidth="1"/>
    <col min="2" max="2" width="13.21875" style="3" customWidth="1"/>
    <col min="3" max="3" width="11.88671875" style="3" customWidth="1"/>
    <col min="4" max="4" width="13" style="3" customWidth="1"/>
    <col min="5" max="5" width="12.21875" style="3" customWidth="1"/>
    <col min="6" max="6" width="11.77734375" style="3" customWidth="1"/>
    <col min="7" max="7" width="12.88671875" style="5" customWidth="1"/>
    <col min="8" max="16384" width="9.109375" style="3"/>
  </cols>
  <sheetData>
    <row r="1" spans="1:7" ht="14.4" customHeight="1">
      <c r="A1" s="32"/>
      <c r="B1" s="32"/>
      <c r="C1" s="52"/>
      <c r="D1" s="52"/>
      <c r="E1" s="52"/>
      <c r="F1" s="52"/>
    </row>
    <row r="2" spans="1:7" s="38" customFormat="1" ht="46.2" customHeight="1">
      <c r="A2" s="53" t="s">
        <v>41</v>
      </c>
      <c r="B2" s="58"/>
      <c r="C2" s="58"/>
      <c r="D2" s="58"/>
      <c r="E2" s="58"/>
      <c r="F2" s="58"/>
      <c r="G2" s="37"/>
    </row>
    <row r="3" spans="1:7" s="8" customFormat="1" ht="39.75" customHeight="1">
      <c r="A3" s="48" t="s">
        <v>0</v>
      </c>
      <c r="B3" s="50" t="s">
        <v>1</v>
      </c>
      <c r="C3" s="51"/>
      <c r="D3" s="48" t="s">
        <v>73</v>
      </c>
      <c r="E3" s="48" t="s">
        <v>10</v>
      </c>
      <c r="F3" s="48" t="s">
        <v>11</v>
      </c>
      <c r="G3" s="7"/>
    </row>
    <row r="4" spans="1:7" s="8" customFormat="1" ht="27.6" customHeight="1">
      <c r="A4" s="49"/>
      <c r="B4" s="33" t="s">
        <v>2</v>
      </c>
      <c r="C4" s="33" t="s">
        <v>3</v>
      </c>
      <c r="D4" s="49"/>
      <c r="E4" s="49"/>
      <c r="F4" s="49"/>
      <c r="G4" s="7"/>
    </row>
    <row r="5" spans="1:7" s="8" customFormat="1" ht="26.4">
      <c r="A5" s="33">
        <v>1</v>
      </c>
      <c r="B5" s="33">
        <v>2</v>
      </c>
      <c r="C5" s="33">
        <v>3</v>
      </c>
      <c r="D5" s="59">
        <v>4</v>
      </c>
      <c r="E5" s="33">
        <v>5</v>
      </c>
      <c r="F5" s="33" t="s">
        <v>71</v>
      </c>
      <c r="G5" s="7"/>
    </row>
    <row r="6" spans="1:7">
      <c r="A6" s="39" t="s">
        <v>12</v>
      </c>
      <c r="B6" s="40"/>
      <c r="C6" s="40"/>
      <c r="D6" s="40"/>
      <c r="E6" s="40"/>
      <c r="F6" s="41"/>
    </row>
    <row r="7" spans="1:7" s="11" customFormat="1" ht="19.8" customHeight="1">
      <c r="A7" s="39" t="s">
        <v>13</v>
      </c>
      <c r="B7" s="40"/>
      <c r="C7" s="40"/>
      <c r="D7" s="40"/>
      <c r="E7" s="40"/>
      <c r="F7" s="41"/>
      <c r="G7" s="10"/>
    </row>
    <row r="8" spans="1:7" ht="138.6" customHeight="1">
      <c r="A8" s="12" t="s">
        <v>57</v>
      </c>
      <c r="B8" s="42" t="s">
        <v>32</v>
      </c>
      <c r="C8" s="13">
        <v>5.3479999999999999</v>
      </c>
      <c r="D8" s="60"/>
      <c r="E8" s="45">
        <f>ROUND(89.32,2)</f>
        <v>89.32</v>
      </c>
      <c r="F8" s="15">
        <f>ROUND(C8*E8,2)</f>
        <v>477.68</v>
      </c>
      <c r="G8" s="10"/>
    </row>
    <row r="9" spans="1:7" ht="157.80000000000001" customHeight="1">
      <c r="A9" s="12" t="s">
        <v>58</v>
      </c>
      <c r="B9" s="43"/>
      <c r="C9" s="13">
        <v>4.3849999999999998</v>
      </c>
      <c r="D9" s="60"/>
      <c r="E9" s="46"/>
      <c r="F9" s="15">
        <f>ROUND(C9*E8,2)</f>
        <v>391.67</v>
      </c>
      <c r="G9" s="10"/>
    </row>
    <row r="10" spans="1:7" ht="129" customHeight="1">
      <c r="A10" s="12" t="s">
        <v>59</v>
      </c>
      <c r="B10" s="43"/>
      <c r="C10" s="13">
        <v>4.7080000000000002</v>
      </c>
      <c r="D10" s="60"/>
      <c r="E10" s="46"/>
      <c r="F10" s="15">
        <f>ROUND(C10*E8,2)</f>
        <v>420.52</v>
      </c>
      <c r="G10" s="10"/>
    </row>
    <row r="11" spans="1:7" ht="128.4" customHeight="1">
      <c r="A11" s="12" t="s">
        <v>60</v>
      </c>
      <c r="B11" s="43"/>
      <c r="C11" s="13">
        <v>3.7930000000000001</v>
      </c>
      <c r="D11" s="60"/>
      <c r="E11" s="46"/>
      <c r="F11" s="15">
        <f>ROUND(C11*E8,2)</f>
        <v>338.79</v>
      </c>
      <c r="G11" s="6"/>
    </row>
    <row r="12" spans="1:7" ht="124.8">
      <c r="A12" s="12" t="s">
        <v>61</v>
      </c>
      <c r="B12" s="44"/>
      <c r="C12" s="13">
        <v>3.4140000000000001</v>
      </c>
      <c r="D12" s="60"/>
      <c r="E12" s="47"/>
      <c r="F12" s="15">
        <f>ROUND(C12*E8,2)</f>
        <v>304.94</v>
      </c>
      <c r="G12" s="6"/>
    </row>
    <row r="13" spans="1:7" ht="128.4" customHeight="1">
      <c r="A13" s="12" t="s">
        <v>67</v>
      </c>
      <c r="B13" s="35"/>
      <c r="C13" s="13">
        <v>3.1779999999999999</v>
      </c>
      <c r="D13" s="60"/>
      <c r="E13" s="36"/>
      <c r="F13" s="15">
        <f>ROUND(C13*E8,2)</f>
        <v>283.86</v>
      </c>
      <c r="G13" s="6"/>
    </row>
    <row r="14" spans="1:7" ht="93.6">
      <c r="A14" s="12" t="s">
        <v>68</v>
      </c>
      <c r="B14" s="35"/>
      <c r="C14" s="13">
        <v>1.641</v>
      </c>
      <c r="D14" s="60"/>
      <c r="E14" s="36"/>
      <c r="F14" s="15">
        <f>ROUND(C14*E8,2)</f>
        <v>146.57</v>
      </c>
      <c r="G14" s="6"/>
    </row>
    <row r="15" spans="1:7" ht="171.6">
      <c r="A15" s="12" t="s">
        <v>69</v>
      </c>
      <c r="B15" s="13" t="s">
        <v>33</v>
      </c>
      <c r="C15" s="18">
        <v>1.9E-2</v>
      </c>
      <c r="D15" s="60"/>
      <c r="E15" s="19">
        <f>E8</f>
        <v>89.32</v>
      </c>
      <c r="F15" s="15">
        <f>ROUND(C15*E15,2)</f>
        <v>1.7</v>
      </c>
      <c r="G15" s="6"/>
    </row>
    <row r="16" spans="1:7" ht="45.6" customHeight="1">
      <c r="A16" s="12" t="s">
        <v>70</v>
      </c>
      <c r="B16" s="13" t="s">
        <v>34</v>
      </c>
      <c r="C16" s="13" t="s">
        <v>5</v>
      </c>
      <c r="D16" s="60"/>
      <c r="E16" s="19">
        <f>E8</f>
        <v>89.32</v>
      </c>
      <c r="F16" s="15"/>
      <c r="G16" s="6"/>
    </row>
    <row r="17" spans="1:11">
      <c r="A17" s="55" t="s">
        <v>6</v>
      </c>
      <c r="B17" s="56"/>
      <c r="C17" s="56"/>
      <c r="D17" s="56"/>
      <c r="E17" s="56"/>
      <c r="F17" s="57"/>
    </row>
    <row r="18" spans="1:11" ht="62.4">
      <c r="A18" s="12" t="s">
        <v>46</v>
      </c>
      <c r="B18" s="13" t="s">
        <v>31</v>
      </c>
      <c r="C18" s="18">
        <v>5.45E-2</v>
      </c>
      <c r="D18" s="62">
        <v>1</v>
      </c>
      <c r="E18" s="19">
        <f>ROUND(3013.4,2)</f>
        <v>3013.4</v>
      </c>
      <c r="F18" s="15">
        <f>ROUND(C18*E18*D18,2)</f>
        <v>164.23</v>
      </c>
      <c r="G18" s="6"/>
    </row>
    <row r="19" spans="1:11" ht="62.4">
      <c r="A19" s="12" t="s">
        <v>44</v>
      </c>
      <c r="B19" s="13" t="s">
        <v>31</v>
      </c>
      <c r="C19" s="13">
        <v>5.4600000000000003E-2</v>
      </c>
      <c r="D19" s="62">
        <v>1</v>
      </c>
      <c r="E19" s="19">
        <f>E18</f>
        <v>3013.4</v>
      </c>
      <c r="F19" s="15">
        <f>ROUND(C19*E19*D19,2)</f>
        <v>164.53</v>
      </c>
    </row>
    <row r="20" spans="1:11" ht="78">
      <c r="A20" s="12" t="s">
        <v>45</v>
      </c>
      <c r="B20" s="13" t="s">
        <v>31</v>
      </c>
      <c r="C20" s="13">
        <v>5.4600000000000003E-2</v>
      </c>
      <c r="D20" s="61">
        <v>0.76900000000000002</v>
      </c>
      <c r="E20" s="19">
        <f>E18</f>
        <v>3013.4</v>
      </c>
      <c r="F20" s="15">
        <f>ROUND(C20*E20*D20,2)</f>
        <v>126.52</v>
      </c>
      <c r="I20" s="3">
        <f>E20*0.042</f>
        <v>126.56280000000001</v>
      </c>
      <c r="K20" s="3">
        <f>C20*D20*E20</f>
        <v>126.52483116000001</v>
      </c>
    </row>
    <row r="21" spans="1:11" ht="62.4">
      <c r="A21" s="12" t="s">
        <v>47</v>
      </c>
      <c r="B21" s="13" t="s">
        <v>31</v>
      </c>
      <c r="C21" s="18">
        <v>5.2999999999999999E-2</v>
      </c>
      <c r="D21" s="62">
        <v>1</v>
      </c>
      <c r="E21" s="19">
        <f>ROUND(3013.4,2)</f>
        <v>3013.4</v>
      </c>
      <c r="F21" s="15">
        <f>ROUND(C21*E21*D21,2)</f>
        <v>159.71</v>
      </c>
      <c r="G21" s="6"/>
      <c r="I21" s="3">
        <f>C20*0.769</f>
        <v>4.1987400000000001E-2</v>
      </c>
      <c r="K21" s="3">
        <f>I21*E20</f>
        <v>126.52483116000001</v>
      </c>
    </row>
    <row r="22" spans="1:11" ht="62.4">
      <c r="A22" s="12" t="s">
        <v>48</v>
      </c>
      <c r="B22" s="13" t="s">
        <v>31</v>
      </c>
      <c r="C22" s="13">
        <v>5.3199999999999997E-2</v>
      </c>
      <c r="D22" s="62">
        <v>1</v>
      </c>
      <c r="E22" s="19">
        <f>E21</f>
        <v>3013.4</v>
      </c>
      <c r="F22" s="15">
        <f>ROUND(C22*E22*D22,2)</f>
        <v>160.31</v>
      </c>
    </row>
    <row r="23" spans="1:11" ht="78">
      <c r="A23" s="12" t="s">
        <v>49</v>
      </c>
      <c r="B23" s="13" t="s">
        <v>31</v>
      </c>
      <c r="C23" s="13">
        <v>5.3199999999999997E-2</v>
      </c>
      <c r="D23" s="62">
        <v>1</v>
      </c>
      <c r="E23" s="19">
        <f>E21</f>
        <v>3013.4</v>
      </c>
      <c r="F23" s="15">
        <f>ROUND(C23*E23*D23,2)</f>
        <v>160.31</v>
      </c>
    </row>
    <row r="24" spans="1:11" ht="62.4">
      <c r="A24" s="12" t="s">
        <v>50</v>
      </c>
      <c r="B24" s="13" t="s">
        <v>31</v>
      </c>
      <c r="C24" s="18">
        <v>2.5999999999999999E-2</v>
      </c>
      <c r="D24" s="62">
        <v>1</v>
      </c>
      <c r="E24" s="19">
        <f>ROUND(3013.4,2)</f>
        <v>3013.4</v>
      </c>
      <c r="F24" s="15">
        <f>ROUND(C24*E24*D24,2)</f>
        <v>78.349999999999994</v>
      </c>
      <c r="G24" s="6"/>
    </row>
    <row r="25" spans="1:11" ht="62.4">
      <c r="A25" s="12" t="s">
        <v>51</v>
      </c>
      <c r="B25" s="13" t="s">
        <v>31</v>
      </c>
      <c r="C25" s="13">
        <v>2.7300000000000001E-2</v>
      </c>
      <c r="D25" s="63">
        <v>0.91200000000000003</v>
      </c>
      <c r="E25" s="19">
        <f>E24</f>
        <v>3013.4</v>
      </c>
      <c r="F25" s="15">
        <f>ROUND(C25*E25*D25,2)</f>
        <v>75.03</v>
      </c>
    </row>
    <row r="26" spans="1:11" ht="78">
      <c r="A26" s="12" t="s">
        <v>52</v>
      </c>
      <c r="B26" s="13" t="s">
        <v>31</v>
      </c>
      <c r="C26" s="13">
        <v>2.86E-2</v>
      </c>
      <c r="D26" s="61">
        <v>0.871</v>
      </c>
      <c r="E26" s="19">
        <f>E24</f>
        <v>3013.4</v>
      </c>
      <c r="F26" s="15">
        <f>ROUND(C26*E26*D26,2)</f>
        <v>75.069999999999993</v>
      </c>
    </row>
    <row r="27" spans="1:11" ht="62.4">
      <c r="A27" s="12" t="s">
        <v>53</v>
      </c>
      <c r="B27" s="13" t="s">
        <v>31</v>
      </c>
      <c r="C27" s="18">
        <v>2.5899999999999999E-2</v>
      </c>
      <c r="D27" s="62">
        <v>1</v>
      </c>
      <c r="E27" s="19">
        <f>ROUND(3013.4,2)</f>
        <v>3013.4</v>
      </c>
      <c r="F27" s="15">
        <f>ROUND(C27*E27*D27,2)</f>
        <v>78.05</v>
      </c>
      <c r="G27" s="6"/>
    </row>
    <row r="28" spans="1:11" ht="62.4">
      <c r="A28" s="12" t="s">
        <v>54</v>
      </c>
      <c r="B28" s="13" t="s">
        <v>31</v>
      </c>
      <c r="C28" s="13">
        <v>2.7199999999999998E-2</v>
      </c>
      <c r="D28" s="61">
        <v>0.77900000000000003</v>
      </c>
      <c r="E28" s="19">
        <f>E27</f>
        <v>3013.4</v>
      </c>
      <c r="F28" s="15">
        <f>ROUND(C28*E28*D28,2)</f>
        <v>63.85</v>
      </c>
    </row>
    <row r="29" spans="1:11" ht="78">
      <c r="A29" s="12" t="s">
        <v>55</v>
      </c>
      <c r="B29" s="13" t="s">
        <v>31</v>
      </c>
      <c r="C29" s="13">
        <v>2.86E-2</v>
      </c>
      <c r="D29" s="61">
        <v>0.74099999999999999</v>
      </c>
      <c r="E29" s="19">
        <f>E27</f>
        <v>3013.4</v>
      </c>
      <c r="F29" s="15">
        <f>ROUND(C29*E29*D29,2)</f>
        <v>63.86</v>
      </c>
    </row>
    <row r="30" spans="1:11" ht="36" customHeight="1">
      <c r="A30" s="12" t="s">
        <v>56</v>
      </c>
      <c r="B30" s="13" t="s">
        <v>9</v>
      </c>
      <c r="C30" s="13" t="s">
        <v>5</v>
      </c>
      <c r="D30" s="61" t="s">
        <v>72</v>
      </c>
      <c r="E30" s="19">
        <f>E18</f>
        <v>3013.4</v>
      </c>
      <c r="F30" s="15"/>
    </row>
    <row r="31" spans="1:11">
      <c r="A31" s="2"/>
      <c r="B31" s="2"/>
      <c r="C31" s="2"/>
      <c r="E31" s="2"/>
      <c r="F31" s="2"/>
      <c r="G31" s="4"/>
    </row>
    <row r="36" spans="1:7">
      <c r="E36" s="2"/>
      <c r="F36" s="2"/>
      <c r="G36" s="4"/>
    </row>
    <row r="37" spans="1:7">
      <c r="E37" s="2"/>
      <c r="F37" s="2"/>
      <c r="G37" s="4"/>
    </row>
    <row r="38" spans="1:7">
      <c r="E38" s="2"/>
      <c r="F38" s="2"/>
      <c r="G38" s="4"/>
    </row>
    <row r="40" spans="1:7">
      <c r="A40" s="2"/>
      <c r="B40" s="2"/>
      <c r="C40" s="2"/>
      <c r="E40" s="2"/>
      <c r="F40" s="2"/>
      <c r="G40" s="4"/>
    </row>
    <row r="44" spans="1:7">
      <c r="E44" s="2"/>
      <c r="F44" s="2"/>
      <c r="G44" s="4"/>
    </row>
    <row r="45" spans="1:7">
      <c r="E45" s="2"/>
      <c r="F45" s="2"/>
      <c r="G45" s="4"/>
    </row>
    <row r="51" spans="5:7">
      <c r="E51" s="2"/>
      <c r="F51" s="2"/>
      <c r="G51" s="4"/>
    </row>
    <row r="56" spans="5:7">
      <c r="E56" s="2"/>
      <c r="F56" s="2"/>
      <c r="G56" s="4"/>
    </row>
  </sheetData>
  <mergeCells count="12">
    <mergeCell ref="A7:F7"/>
    <mergeCell ref="B8:B12"/>
    <mergeCell ref="E8:E12"/>
    <mergeCell ref="A17:F17"/>
    <mergeCell ref="C1:F1"/>
    <mergeCell ref="A2:F2"/>
    <mergeCell ref="A3:A4"/>
    <mergeCell ref="B3:C3"/>
    <mergeCell ref="E3:E4"/>
    <mergeCell ref="F3:F4"/>
    <mergeCell ref="A6:F6"/>
    <mergeCell ref="D3:D4"/>
  </mergeCells>
  <printOptions horizontalCentered="1"/>
  <pageMargins left="0.98425196850393704" right="0.59055118110236227" top="0.78740157480314965" bottom="0.78740157480314965" header="0" footer="0"/>
  <pageSetup paperSize="9" scale="8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zoomScale="130" zoomScaleSheetLayoutView="130" workbookViewId="0">
      <selection activeCell="G17" sqref="G17"/>
    </sheetView>
  </sheetViews>
  <sheetFormatPr defaultColWidth="9.109375" defaultRowHeight="15.6"/>
  <cols>
    <col min="1" max="1" width="34" style="3" customWidth="1"/>
    <col min="2" max="2" width="13.21875" style="3" customWidth="1"/>
    <col min="3" max="3" width="10.77734375" style="3" customWidth="1"/>
    <col min="4" max="4" width="12.21875" style="3" customWidth="1"/>
    <col min="5" max="5" width="11.77734375" style="3" customWidth="1"/>
    <col min="6" max="6" width="12.88671875" style="5" customWidth="1"/>
    <col min="7" max="16384" width="9.109375" style="3"/>
  </cols>
  <sheetData>
    <row r="1" spans="1:6" ht="14.4" customHeight="1">
      <c r="A1" s="32"/>
      <c r="B1" s="32"/>
      <c r="C1" s="52"/>
      <c r="D1" s="52"/>
      <c r="E1" s="52"/>
    </row>
    <row r="2" spans="1:6" s="1" customFormat="1" ht="46.2" customHeight="1">
      <c r="A2" s="53" t="s">
        <v>42</v>
      </c>
      <c r="B2" s="54"/>
      <c r="C2" s="54"/>
      <c r="D2" s="54"/>
      <c r="E2" s="54"/>
      <c r="F2" s="34"/>
    </row>
    <row r="3" spans="1:6" s="8" customFormat="1" ht="39.75" customHeight="1">
      <c r="A3" s="48" t="s">
        <v>0</v>
      </c>
      <c r="B3" s="50" t="s">
        <v>1</v>
      </c>
      <c r="C3" s="51"/>
      <c r="D3" s="48" t="s">
        <v>10</v>
      </c>
      <c r="E3" s="48" t="s">
        <v>11</v>
      </c>
      <c r="F3" s="7"/>
    </row>
    <row r="4" spans="1:6" s="8" customFormat="1" ht="27.6" customHeight="1">
      <c r="A4" s="49"/>
      <c r="B4" s="9" t="s">
        <v>2</v>
      </c>
      <c r="C4" s="9" t="s">
        <v>3</v>
      </c>
      <c r="D4" s="49"/>
      <c r="E4" s="49"/>
      <c r="F4" s="7"/>
    </row>
    <row r="5" spans="1:6" s="8" customFormat="1" ht="26.4">
      <c r="A5" s="9">
        <v>1</v>
      </c>
      <c r="B5" s="9">
        <v>2</v>
      </c>
      <c r="C5" s="9">
        <v>3</v>
      </c>
      <c r="D5" s="9">
        <v>4</v>
      </c>
      <c r="E5" s="9" t="s">
        <v>4</v>
      </c>
      <c r="F5" s="7"/>
    </row>
    <row r="6" spans="1:6">
      <c r="A6" s="39" t="s">
        <v>12</v>
      </c>
      <c r="B6" s="40"/>
      <c r="C6" s="40"/>
      <c r="D6" s="40"/>
      <c r="E6" s="41"/>
    </row>
    <row r="7" spans="1:6" s="11" customFormat="1" ht="19.8" customHeight="1">
      <c r="A7" s="39" t="s">
        <v>13</v>
      </c>
      <c r="B7" s="40"/>
      <c r="C7" s="40"/>
      <c r="D7" s="40"/>
      <c r="E7" s="41"/>
      <c r="F7" s="10"/>
    </row>
    <row r="8" spans="1:6" ht="45.6" customHeight="1">
      <c r="A8" s="12" t="s">
        <v>35</v>
      </c>
      <c r="B8" s="13" t="s">
        <v>34</v>
      </c>
      <c r="C8" s="13" t="s">
        <v>5</v>
      </c>
      <c r="D8" s="19">
        <f>ROUND(87.59,2)</f>
        <v>87.59</v>
      </c>
      <c r="E8" s="15"/>
      <c r="F8" s="6"/>
    </row>
    <row r="9" spans="1:6">
      <c r="A9" s="55" t="s">
        <v>6</v>
      </c>
      <c r="B9" s="56"/>
      <c r="C9" s="56"/>
      <c r="D9" s="56"/>
      <c r="E9" s="57"/>
    </row>
    <row r="10" spans="1:6" ht="62.4">
      <c r="A10" s="12" t="s">
        <v>14</v>
      </c>
      <c r="B10" s="13" t="s">
        <v>31</v>
      </c>
      <c r="C10" s="16">
        <f>ROUND(0.042,4)</f>
        <v>4.2000000000000003E-2</v>
      </c>
      <c r="D10" s="14">
        <f>ROUND(5848.82,2)</f>
        <v>5848.82</v>
      </c>
      <c r="E10" s="15">
        <f>ROUND(C10*D10,2)</f>
        <v>245.65</v>
      </c>
      <c r="F10" s="6"/>
    </row>
    <row r="11" spans="1:6" ht="62.4">
      <c r="A11" s="12" t="s">
        <v>8</v>
      </c>
      <c r="B11" s="13" t="s">
        <v>31</v>
      </c>
      <c r="C11" s="13">
        <v>2.4899999999999999E-2</v>
      </c>
      <c r="D11" s="14">
        <f>D10</f>
        <v>5848.82</v>
      </c>
      <c r="E11" s="15">
        <f>ROUND(C11*D11,2)</f>
        <v>145.63999999999999</v>
      </c>
    </row>
    <row r="12" spans="1:6" ht="31.2">
      <c r="A12" s="12" t="s">
        <v>36</v>
      </c>
      <c r="B12" s="13" t="s">
        <v>9</v>
      </c>
      <c r="C12" s="13" t="s">
        <v>5</v>
      </c>
      <c r="D12" s="14">
        <f>D10</f>
        <v>5848.82</v>
      </c>
      <c r="E12" s="15"/>
    </row>
    <row r="13" spans="1:6">
      <c r="A13" s="2"/>
      <c r="B13" s="2"/>
      <c r="C13" s="2"/>
      <c r="D13" s="2"/>
      <c r="E13" s="2"/>
      <c r="F13" s="4"/>
    </row>
    <row r="18" spans="1:6">
      <c r="D18" s="2"/>
      <c r="E18" s="2"/>
      <c r="F18" s="4"/>
    </row>
    <row r="19" spans="1:6">
      <c r="D19" s="2"/>
      <c r="E19" s="2"/>
      <c r="F19" s="4"/>
    </row>
    <row r="20" spans="1:6">
      <c r="D20" s="2"/>
      <c r="E20" s="2"/>
      <c r="F20" s="4"/>
    </row>
    <row r="22" spans="1:6">
      <c r="A22" s="2"/>
      <c r="B22" s="2"/>
      <c r="C22" s="2"/>
      <c r="D22" s="2"/>
      <c r="E22" s="2"/>
      <c r="F22" s="4"/>
    </row>
    <row r="26" spans="1:6">
      <c r="D26" s="2"/>
      <c r="E26" s="2"/>
      <c r="F26" s="4"/>
    </row>
    <row r="27" spans="1:6">
      <c r="D27" s="2"/>
      <c r="E27" s="2"/>
      <c r="F27" s="4"/>
    </row>
    <row r="33" spans="4:6">
      <c r="D33" s="2"/>
      <c r="E33" s="2"/>
      <c r="F33" s="4"/>
    </row>
    <row r="38" spans="4:6">
      <c r="D38" s="2"/>
      <c r="E38" s="2"/>
      <c r="F38" s="4"/>
    </row>
  </sheetData>
  <mergeCells count="9">
    <mergeCell ref="A2:E2"/>
    <mergeCell ref="C1:E1"/>
    <mergeCell ref="A7:E7"/>
    <mergeCell ref="A9:E9"/>
    <mergeCell ref="A3:A4"/>
    <mergeCell ref="B3:C3"/>
    <mergeCell ref="D3:D4"/>
    <mergeCell ref="E3:E4"/>
    <mergeCell ref="A6:E6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topLeftCell="A12" zoomScale="130" zoomScaleSheetLayoutView="130" workbookViewId="0">
      <selection activeCell="D17" sqref="D17"/>
    </sheetView>
  </sheetViews>
  <sheetFormatPr defaultColWidth="9.109375" defaultRowHeight="15.6"/>
  <cols>
    <col min="1" max="1" width="34" style="3" customWidth="1"/>
    <col min="2" max="2" width="13.21875" style="3" customWidth="1"/>
    <col min="3" max="3" width="10.77734375" style="3" customWidth="1"/>
    <col min="4" max="4" width="13.33203125" style="3" customWidth="1"/>
    <col min="5" max="5" width="12.21875" style="3" customWidth="1"/>
    <col min="6" max="6" width="11.77734375" style="3" customWidth="1"/>
    <col min="7" max="7" width="12.88671875" style="5" customWidth="1"/>
    <col min="8" max="16384" width="9.109375" style="3"/>
  </cols>
  <sheetData>
    <row r="1" spans="1:7" ht="14.4" customHeight="1">
      <c r="A1" s="32"/>
      <c r="B1" s="32"/>
      <c r="C1" s="52"/>
      <c r="D1" s="52"/>
      <c r="E1" s="52"/>
      <c r="F1" s="52"/>
    </row>
    <row r="2" spans="1:7" s="1" customFormat="1" ht="46.2" customHeight="1">
      <c r="A2" s="53" t="s">
        <v>43</v>
      </c>
      <c r="B2" s="54"/>
      <c r="C2" s="54"/>
      <c r="D2" s="54"/>
      <c r="E2" s="54"/>
      <c r="F2" s="54"/>
      <c r="G2" s="34"/>
    </row>
    <row r="3" spans="1:7" s="8" customFormat="1" ht="39.75" customHeight="1">
      <c r="A3" s="48" t="s">
        <v>0</v>
      </c>
      <c r="B3" s="50" t="s">
        <v>1</v>
      </c>
      <c r="C3" s="51"/>
      <c r="D3" s="48" t="s">
        <v>73</v>
      </c>
      <c r="E3" s="48" t="s">
        <v>10</v>
      </c>
      <c r="F3" s="48" t="s">
        <v>11</v>
      </c>
      <c r="G3" s="7"/>
    </row>
    <row r="4" spans="1:7" s="8" customFormat="1" ht="27.6" customHeight="1">
      <c r="A4" s="49"/>
      <c r="B4" s="33" t="s">
        <v>2</v>
      </c>
      <c r="C4" s="33" t="s">
        <v>3</v>
      </c>
      <c r="D4" s="49"/>
      <c r="E4" s="49"/>
      <c r="F4" s="49"/>
      <c r="G4" s="7"/>
    </row>
    <row r="5" spans="1:7" s="8" customFormat="1" ht="26.4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 t="s">
        <v>71</v>
      </c>
      <c r="G5" s="7"/>
    </row>
    <row r="6" spans="1:7">
      <c r="A6" s="39" t="s">
        <v>12</v>
      </c>
      <c r="B6" s="40"/>
      <c r="C6" s="40"/>
      <c r="D6" s="40"/>
      <c r="E6" s="40"/>
      <c r="F6" s="41"/>
    </row>
    <row r="7" spans="1:7" s="11" customFormat="1" ht="19.8" customHeight="1">
      <c r="A7" s="39" t="s">
        <v>13</v>
      </c>
      <c r="B7" s="40"/>
      <c r="C7" s="40"/>
      <c r="D7" s="40"/>
      <c r="E7" s="40"/>
      <c r="F7" s="41"/>
      <c r="G7" s="10"/>
    </row>
    <row r="8" spans="1:7" ht="45.6" customHeight="1">
      <c r="A8" s="12" t="s">
        <v>35</v>
      </c>
      <c r="B8" s="13" t="s">
        <v>34</v>
      </c>
      <c r="C8" s="13" t="s">
        <v>5</v>
      </c>
      <c r="D8" s="64" t="s">
        <v>72</v>
      </c>
      <c r="E8" s="19">
        <f>'размер платы 2 полуг_доп'!D8</f>
        <v>89.32</v>
      </c>
      <c r="F8" s="15"/>
      <c r="G8" s="6"/>
    </row>
    <row r="9" spans="1:7">
      <c r="A9" s="55" t="s">
        <v>6</v>
      </c>
      <c r="B9" s="56"/>
      <c r="C9" s="56"/>
      <c r="D9" s="56"/>
      <c r="E9" s="56"/>
      <c r="F9" s="57"/>
    </row>
    <row r="10" spans="1:7" ht="62.4">
      <c r="A10" s="12" t="s">
        <v>46</v>
      </c>
      <c r="B10" s="13" t="s">
        <v>31</v>
      </c>
      <c r="C10" s="18">
        <v>5.45E-2</v>
      </c>
      <c r="D10" s="62">
        <v>1</v>
      </c>
      <c r="E10" s="14">
        <f>ROUND(5965.67,2)</f>
        <v>5965.67</v>
      </c>
      <c r="F10" s="15">
        <f>ROUND(C10*E10*D10,2)</f>
        <v>325.13</v>
      </c>
      <c r="G10" s="6"/>
    </row>
    <row r="11" spans="1:7" ht="62.4">
      <c r="A11" s="12" t="s">
        <v>44</v>
      </c>
      <c r="B11" s="13" t="s">
        <v>31</v>
      </c>
      <c r="C11" s="13">
        <v>5.4600000000000003E-2</v>
      </c>
      <c r="D11" s="62">
        <v>1</v>
      </c>
      <c r="E11" s="14">
        <f>E10</f>
        <v>5965.67</v>
      </c>
      <c r="F11" s="15">
        <f>ROUND(C11*E11*D11,2)</f>
        <v>325.73</v>
      </c>
    </row>
    <row r="12" spans="1:7" ht="78">
      <c r="A12" s="12" t="s">
        <v>62</v>
      </c>
      <c r="B12" s="13" t="s">
        <v>31</v>
      </c>
      <c r="C12" s="13">
        <v>5.4600000000000003E-2</v>
      </c>
      <c r="D12" s="61">
        <v>0.76900000000000002</v>
      </c>
      <c r="E12" s="14">
        <f>E11</f>
        <v>5965.67</v>
      </c>
      <c r="F12" s="15">
        <f>ROUND(C12*E12*D12,2)</f>
        <v>250.48</v>
      </c>
    </row>
    <row r="13" spans="1:7" ht="62.4">
      <c r="A13" s="12" t="s">
        <v>63</v>
      </c>
      <c r="B13" s="13" t="s">
        <v>31</v>
      </c>
      <c r="C13" s="18">
        <v>2.5999999999999999E-2</v>
      </c>
      <c r="D13" s="62">
        <v>1</v>
      </c>
      <c r="E13" s="14">
        <f>ROUND(5965.67,2)</f>
        <v>5965.67</v>
      </c>
      <c r="F13" s="15">
        <f>ROUND(C13*E13*D13,2)</f>
        <v>155.11000000000001</v>
      </c>
      <c r="G13" s="6"/>
    </row>
    <row r="14" spans="1:7" ht="62.4">
      <c r="A14" s="12" t="s">
        <v>64</v>
      </c>
      <c r="B14" s="13" t="s">
        <v>31</v>
      </c>
      <c r="C14" s="13">
        <v>2.7300000000000001E-2</v>
      </c>
      <c r="D14" s="61">
        <v>0.91200000000000003</v>
      </c>
      <c r="E14" s="14">
        <f>E13</f>
        <v>5965.67</v>
      </c>
      <c r="F14" s="15">
        <f>ROUND(C14*E14*D14,2)</f>
        <v>148.53</v>
      </c>
    </row>
    <row r="15" spans="1:7" ht="78">
      <c r="A15" s="12" t="s">
        <v>65</v>
      </c>
      <c r="B15" s="13" t="s">
        <v>31</v>
      </c>
      <c r="C15" s="13">
        <v>2.86E-2</v>
      </c>
      <c r="D15" s="61">
        <v>0.871</v>
      </c>
      <c r="E15" s="14">
        <f>E14</f>
        <v>5965.67</v>
      </c>
      <c r="F15" s="15">
        <f>ROUND(C15*E15*D15,2)</f>
        <v>148.61000000000001</v>
      </c>
    </row>
    <row r="16" spans="1:7" ht="31.2">
      <c r="A16" s="12" t="s">
        <v>66</v>
      </c>
      <c r="B16" s="13" t="s">
        <v>9</v>
      </c>
      <c r="C16" s="13" t="s">
        <v>5</v>
      </c>
      <c r="D16" s="61" t="s">
        <v>72</v>
      </c>
      <c r="E16" s="14">
        <f>E10</f>
        <v>5965.67</v>
      </c>
      <c r="F16" s="15"/>
    </row>
    <row r="17" spans="1:7">
      <c r="A17" s="2"/>
      <c r="B17" s="2"/>
      <c r="C17" s="2"/>
      <c r="E17" s="2"/>
      <c r="F17" s="2"/>
      <c r="G17" s="4"/>
    </row>
    <row r="22" spans="1:7">
      <c r="E22" s="2"/>
      <c r="F22" s="2"/>
      <c r="G22" s="4"/>
    </row>
    <row r="23" spans="1:7">
      <c r="E23" s="2"/>
      <c r="F23" s="2"/>
      <c r="G23" s="4"/>
    </row>
    <row r="24" spans="1:7">
      <c r="E24" s="2"/>
      <c r="F24" s="2"/>
      <c r="G24" s="4"/>
    </row>
    <row r="26" spans="1:7">
      <c r="A26" s="2"/>
      <c r="B26" s="2"/>
      <c r="C26" s="2"/>
      <c r="E26" s="2"/>
      <c r="F26" s="2"/>
      <c r="G26" s="4"/>
    </row>
    <row r="30" spans="1:7">
      <c r="E30" s="2"/>
      <c r="F30" s="2"/>
      <c r="G30" s="4"/>
    </row>
    <row r="31" spans="1:7">
      <c r="E31" s="2"/>
      <c r="F31" s="2"/>
      <c r="G31" s="4"/>
    </row>
    <row r="37" spans="5:7">
      <c r="E37" s="2"/>
      <c r="F37" s="2"/>
      <c r="G37" s="4"/>
    </row>
    <row r="42" spans="5:7">
      <c r="E42" s="2"/>
      <c r="F42" s="2"/>
      <c r="G42" s="4"/>
    </row>
  </sheetData>
  <mergeCells count="10">
    <mergeCell ref="A6:F6"/>
    <mergeCell ref="A7:F7"/>
    <mergeCell ref="A9:F9"/>
    <mergeCell ref="C1:F1"/>
    <mergeCell ref="A2:F2"/>
    <mergeCell ref="A3:A4"/>
    <mergeCell ref="B3:C3"/>
    <mergeCell ref="E3:E4"/>
    <mergeCell ref="F3:F4"/>
    <mergeCell ref="D3:D4"/>
  </mergeCells>
  <printOptions horizontalCentered="1"/>
  <pageMargins left="0.98425196850393704" right="0.59055118110236227" top="0.78740157480314965" bottom="0.78740157480314965" header="0" footer="0"/>
  <pageSetup paperSize="9" scale="8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130" zoomScaleSheetLayoutView="130" workbookViewId="0">
      <selection activeCell="D8" sqref="D8:D14"/>
    </sheetView>
  </sheetViews>
  <sheetFormatPr defaultColWidth="9.109375" defaultRowHeight="15.6"/>
  <cols>
    <col min="1" max="1" width="34" style="3" customWidth="1"/>
    <col min="2" max="2" width="13.21875" style="3" customWidth="1"/>
    <col min="3" max="3" width="10.77734375" style="3" customWidth="1"/>
    <col min="4" max="4" width="12.21875" style="3" customWidth="1"/>
    <col min="5" max="5" width="11.77734375" style="3" customWidth="1"/>
    <col min="6" max="6" width="12.88671875" style="5" customWidth="1"/>
    <col min="7" max="16384" width="9.109375" style="3"/>
  </cols>
  <sheetData>
    <row r="1" spans="1:6" ht="14.4" customHeight="1">
      <c r="A1" s="32"/>
      <c r="B1" s="32"/>
      <c r="C1" s="52"/>
      <c r="D1" s="52"/>
      <c r="E1" s="52"/>
    </row>
    <row r="2" spans="1:6" s="1" customFormat="1" ht="46.2" customHeight="1">
      <c r="A2" s="53" t="s">
        <v>40</v>
      </c>
      <c r="B2" s="54"/>
      <c r="C2" s="54"/>
      <c r="D2" s="54"/>
      <c r="E2" s="54"/>
      <c r="F2" s="34"/>
    </row>
    <row r="3" spans="1:6" s="8" customFormat="1" ht="39.75" customHeight="1">
      <c r="A3" s="48" t="s">
        <v>0</v>
      </c>
      <c r="B3" s="50" t="s">
        <v>1</v>
      </c>
      <c r="C3" s="51"/>
      <c r="D3" s="48" t="s">
        <v>10</v>
      </c>
      <c r="E3" s="48" t="s">
        <v>11</v>
      </c>
      <c r="F3" s="7"/>
    </row>
    <row r="4" spans="1:6" s="8" customFormat="1" ht="27.6" customHeight="1">
      <c r="A4" s="49"/>
      <c r="B4" s="33" t="s">
        <v>2</v>
      </c>
      <c r="C4" s="33" t="s">
        <v>3</v>
      </c>
      <c r="D4" s="49"/>
      <c r="E4" s="49"/>
      <c r="F4" s="7"/>
    </row>
    <row r="5" spans="1:6" s="8" customFormat="1" ht="26.4">
      <c r="A5" s="33">
        <v>1</v>
      </c>
      <c r="B5" s="33">
        <v>2</v>
      </c>
      <c r="C5" s="33">
        <v>3</v>
      </c>
      <c r="D5" s="33">
        <v>4</v>
      </c>
      <c r="E5" s="33" t="s">
        <v>4</v>
      </c>
      <c r="F5" s="7"/>
    </row>
    <row r="6" spans="1:6">
      <c r="A6" s="39" t="s">
        <v>12</v>
      </c>
      <c r="B6" s="40"/>
      <c r="C6" s="40"/>
      <c r="D6" s="40"/>
      <c r="E6" s="41"/>
    </row>
    <row r="7" spans="1:6" s="11" customFormat="1" ht="19.8" customHeight="1">
      <c r="A7" s="39" t="s">
        <v>13</v>
      </c>
      <c r="B7" s="40"/>
      <c r="C7" s="40"/>
      <c r="D7" s="40"/>
      <c r="E7" s="41"/>
      <c r="F7" s="10"/>
    </row>
    <row r="8" spans="1:6" ht="105.6" customHeight="1">
      <c r="A8" s="20" t="s">
        <v>17</v>
      </c>
      <c r="B8" s="21" t="s">
        <v>18</v>
      </c>
      <c r="C8" s="22">
        <v>0.03</v>
      </c>
      <c r="D8" s="45">
        <f>ROUND(87.59,2)</f>
        <v>87.59</v>
      </c>
      <c r="E8" s="15">
        <f>ROUND(C8*D8,2)</f>
        <v>2.63</v>
      </c>
      <c r="F8" s="10"/>
    </row>
    <row r="9" spans="1:6" ht="53.4" customHeight="1">
      <c r="A9" s="20" t="s">
        <v>19</v>
      </c>
      <c r="B9" s="23"/>
      <c r="C9" s="24"/>
      <c r="D9" s="46"/>
      <c r="E9" s="15"/>
      <c r="F9" s="10"/>
    </row>
    <row r="10" spans="1:6" ht="40.200000000000003" customHeight="1">
      <c r="A10" s="27" t="s">
        <v>20</v>
      </c>
      <c r="B10" s="28" t="s">
        <v>21</v>
      </c>
      <c r="C10" s="25">
        <v>1.8</v>
      </c>
      <c r="D10" s="46"/>
      <c r="E10" s="15">
        <f>ROUND(C10*D8,2)</f>
        <v>157.66</v>
      </c>
      <c r="F10" s="10"/>
    </row>
    <row r="11" spans="1:6" ht="39.6">
      <c r="A11" s="27" t="s">
        <v>22</v>
      </c>
      <c r="B11" s="28" t="s">
        <v>21</v>
      </c>
      <c r="C11" s="25">
        <v>0.6</v>
      </c>
      <c r="D11" s="46"/>
      <c r="E11" s="15">
        <f>ROUND(C11*D8,2)</f>
        <v>52.55</v>
      </c>
      <c r="F11" s="6"/>
    </row>
    <row r="12" spans="1:6" ht="39.6">
      <c r="A12" s="27" t="s">
        <v>23</v>
      </c>
      <c r="B12" s="28" t="s">
        <v>21</v>
      </c>
      <c r="C12" s="25">
        <v>0.1</v>
      </c>
      <c r="D12" s="46"/>
      <c r="E12" s="15">
        <f>ROUND(C12*D8,2)</f>
        <v>8.76</v>
      </c>
      <c r="F12" s="6"/>
    </row>
    <row r="13" spans="1:6" ht="39.6">
      <c r="A13" s="27" t="s">
        <v>24</v>
      </c>
      <c r="B13" s="28" t="s">
        <v>21</v>
      </c>
      <c r="C13" s="25">
        <v>0.03</v>
      </c>
      <c r="D13" s="46"/>
      <c r="E13" s="15">
        <f>ROUND(C13*D8,2)</f>
        <v>2.63</v>
      </c>
      <c r="F13" s="6"/>
    </row>
    <row r="14" spans="1:6" ht="45.6" customHeight="1">
      <c r="A14" s="26" t="s">
        <v>25</v>
      </c>
      <c r="B14" s="21" t="s">
        <v>26</v>
      </c>
      <c r="C14" s="25">
        <v>0.5</v>
      </c>
      <c r="D14" s="47"/>
      <c r="E14" s="15">
        <f>ROUND(C14*D8,2)</f>
        <v>43.8</v>
      </c>
      <c r="F14" s="6"/>
    </row>
    <row r="15" spans="1:6">
      <c r="A15" s="2"/>
      <c r="B15" s="2"/>
      <c r="C15" s="2"/>
      <c r="D15" s="2"/>
      <c r="E15" s="2"/>
      <c r="F15" s="4"/>
    </row>
    <row r="20" spans="1:6">
      <c r="D20" s="2"/>
      <c r="E20" s="2"/>
      <c r="F20" s="4"/>
    </row>
    <row r="21" spans="1:6">
      <c r="D21" s="2"/>
      <c r="E21" s="2"/>
      <c r="F21" s="4"/>
    </row>
    <row r="22" spans="1:6">
      <c r="D22" s="2"/>
      <c r="E22" s="2"/>
      <c r="F22" s="4"/>
    </row>
    <row r="24" spans="1:6">
      <c r="A24" s="2"/>
      <c r="B24" s="2"/>
      <c r="C24" s="2"/>
      <c r="D24" s="2"/>
      <c r="E24" s="2"/>
      <c r="F24" s="4"/>
    </row>
    <row r="28" spans="1:6">
      <c r="D28" s="2"/>
      <c r="E28" s="2"/>
      <c r="F28" s="4"/>
    </row>
    <row r="29" spans="1:6">
      <c r="D29" s="2"/>
      <c r="E29" s="2"/>
      <c r="F29" s="4"/>
    </row>
    <row r="35" spans="4:6">
      <c r="D35" s="2"/>
      <c r="E35" s="2"/>
      <c r="F35" s="4"/>
    </row>
    <row r="40" spans="4:6">
      <c r="D40" s="2"/>
      <c r="E40" s="2"/>
      <c r="F40" s="4"/>
    </row>
  </sheetData>
  <mergeCells count="9">
    <mergeCell ref="A2:E2"/>
    <mergeCell ref="A6:E6"/>
    <mergeCell ref="A7:E7"/>
    <mergeCell ref="D8:D14"/>
    <mergeCell ref="C1:E1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130" zoomScaleSheetLayoutView="130" workbookViewId="0">
      <selection activeCell="K4" sqref="K4"/>
    </sheetView>
  </sheetViews>
  <sheetFormatPr defaultColWidth="9.109375" defaultRowHeight="15.6"/>
  <cols>
    <col min="1" max="1" width="34" style="3" customWidth="1"/>
    <col min="2" max="2" width="13.21875" style="3" customWidth="1"/>
    <col min="3" max="3" width="10.77734375" style="3" customWidth="1"/>
    <col min="4" max="4" width="12.21875" style="3" customWidth="1"/>
    <col min="5" max="5" width="11.77734375" style="3" customWidth="1"/>
    <col min="6" max="6" width="12.88671875" style="5" customWidth="1"/>
    <col min="7" max="16384" width="9.109375" style="3"/>
  </cols>
  <sheetData>
    <row r="1" spans="1:6" ht="14.4" customHeight="1">
      <c r="A1" s="32"/>
      <c r="B1" s="32"/>
      <c r="C1" s="52"/>
      <c r="D1" s="52"/>
      <c r="E1" s="52"/>
    </row>
    <row r="2" spans="1:6" s="1" customFormat="1" ht="46.2" customHeight="1">
      <c r="A2" s="53" t="s">
        <v>41</v>
      </c>
      <c r="B2" s="54"/>
      <c r="C2" s="54"/>
      <c r="D2" s="54"/>
      <c r="E2" s="54"/>
      <c r="F2" s="34"/>
    </row>
    <row r="3" spans="1:6" s="8" customFormat="1" ht="39.75" customHeight="1">
      <c r="A3" s="48" t="s">
        <v>0</v>
      </c>
      <c r="B3" s="50" t="s">
        <v>1</v>
      </c>
      <c r="C3" s="51"/>
      <c r="D3" s="48" t="s">
        <v>10</v>
      </c>
      <c r="E3" s="48" t="s">
        <v>11</v>
      </c>
      <c r="F3" s="7"/>
    </row>
    <row r="4" spans="1:6" s="8" customFormat="1" ht="27.6" customHeight="1">
      <c r="A4" s="49"/>
      <c r="B4" s="9" t="s">
        <v>2</v>
      </c>
      <c r="C4" s="9" t="s">
        <v>3</v>
      </c>
      <c r="D4" s="49"/>
      <c r="E4" s="49"/>
      <c r="F4" s="7"/>
    </row>
    <row r="5" spans="1:6" s="8" customFormat="1" ht="26.4">
      <c r="A5" s="9">
        <v>1</v>
      </c>
      <c r="B5" s="9">
        <v>2</v>
      </c>
      <c r="C5" s="9">
        <v>3</v>
      </c>
      <c r="D5" s="9">
        <v>4</v>
      </c>
      <c r="E5" s="9" t="s">
        <v>4</v>
      </c>
      <c r="F5" s="7"/>
    </row>
    <row r="6" spans="1:6">
      <c r="A6" s="39" t="s">
        <v>12</v>
      </c>
      <c r="B6" s="40"/>
      <c r="C6" s="40"/>
      <c r="D6" s="40"/>
      <c r="E6" s="41"/>
    </row>
    <row r="7" spans="1:6" s="11" customFormat="1" ht="19.8" customHeight="1">
      <c r="A7" s="39" t="s">
        <v>13</v>
      </c>
      <c r="B7" s="40"/>
      <c r="C7" s="40"/>
      <c r="D7" s="40"/>
      <c r="E7" s="41"/>
      <c r="F7" s="10"/>
    </row>
    <row r="8" spans="1:6" ht="105.6" customHeight="1">
      <c r="A8" s="20" t="s">
        <v>17</v>
      </c>
      <c r="B8" s="21" t="s">
        <v>18</v>
      </c>
      <c r="C8" s="22">
        <v>0.03</v>
      </c>
      <c r="D8" s="45">
        <f>ROUND(89.32,2)</f>
        <v>89.32</v>
      </c>
      <c r="E8" s="15">
        <f>ROUND(C8*D8,2)</f>
        <v>2.68</v>
      </c>
      <c r="F8" s="10"/>
    </row>
    <row r="9" spans="1:6" ht="53.4" customHeight="1">
      <c r="A9" s="20" t="s">
        <v>19</v>
      </c>
      <c r="B9" s="23"/>
      <c r="C9" s="24"/>
      <c r="D9" s="46"/>
      <c r="E9" s="15"/>
      <c r="F9" s="10"/>
    </row>
    <row r="10" spans="1:6" ht="40.200000000000003" customHeight="1">
      <c r="A10" s="27" t="s">
        <v>20</v>
      </c>
      <c r="B10" s="28" t="s">
        <v>21</v>
      </c>
      <c r="C10" s="25">
        <v>1.8</v>
      </c>
      <c r="D10" s="46"/>
      <c r="E10" s="15">
        <f>ROUND(C10*D8,2)</f>
        <v>160.78</v>
      </c>
      <c r="F10" s="10"/>
    </row>
    <row r="11" spans="1:6" ht="39.6">
      <c r="A11" s="27" t="s">
        <v>22</v>
      </c>
      <c r="B11" s="28" t="s">
        <v>21</v>
      </c>
      <c r="C11" s="25">
        <v>0.6</v>
      </c>
      <c r="D11" s="46"/>
      <c r="E11" s="15">
        <f>ROUND(C11*D8,2)</f>
        <v>53.59</v>
      </c>
      <c r="F11" s="6"/>
    </row>
    <row r="12" spans="1:6" ht="39.6">
      <c r="A12" s="27" t="s">
        <v>23</v>
      </c>
      <c r="B12" s="28" t="s">
        <v>21</v>
      </c>
      <c r="C12" s="25">
        <v>0.1</v>
      </c>
      <c r="D12" s="46"/>
      <c r="E12" s="15">
        <f>ROUND(C12*D8,2)</f>
        <v>8.93</v>
      </c>
      <c r="F12" s="6"/>
    </row>
    <row r="13" spans="1:6" ht="39.6">
      <c r="A13" s="27" t="s">
        <v>24</v>
      </c>
      <c r="B13" s="28" t="s">
        <v>21</v>
      </c>
      <c r="C13" s="25">
        <v>0.03</v>
      </c>
      <c r="D13" s="46"/>
      <c r="E13" s="15">
        <f>ROUND(C13*D8,2)</f>
        <v>2.68</v>
      </c>
      <c r="F13" s="6"/>
    </row>
    <row r="14" spans="1:6" ht="45.6" customHeight="1">
      <c r="A14" s="26" t="s">
        <v>25</v>
      </c>
      <c r="B14" s="21" t="s">
        <v>26</v>
      </c>
      <c r="C14" s="25">
        <v>0.5</v>
      </c>
      <c r="D14" s="47"/>
      <c r="E14" s="15">
        <f>ROUND(C14*D8,2)</f>
        <v>44.66</v>
      </c>
      <c r="F14" s="6"/>
    </row>
    <row r="15" spans="1:6">
      <c r="A15" s="2"/>
      <c r="B15" s="2"/>
      <c r="C15" s="2"/>
      <c r="D15" s="2"/>
      <c r="E15" s="2"/>
      <c r="F15" s="4"/>
    </row>
    <row r="20" spans="1:6">
      <c r="D20" s="2"/>
      <c r="E20" s="2"/>
      <c r="F20" s="4"/>
    </row>
    <row r="21" spans="1:6">
      <c r="D21" s="2"/>
      <c r="E21" s="2"/>
      <c r="F21" s="4"/>
    </row>
    <row r="22" spans="1:6">
      <c r="D22" s="2"/>
      <c r="E22" s="2"/>
      <c r="F22" s="4"/>
    </row>
    <row r="24" spans="1:6">
      <c r="A24" s="2"/>
      <c r="B24" s="2"/>
      <c r="C24" s="2"/>
      <c r="D24" s="2"/>
      <c r="E24" s="2"/>
      <c r="F24" s="4"/>
    </row>
    <row r="28" spans="1:6">
      <c r="D28" s="2"/>
      <c r="E28" s="2"/>
      <c r="F28" s="4"/>
    </row>
    <row r="29" spans="1:6">
      <c r="D29" s="2"/>
      <c r="E29" s="2"/>
      <c r="F29" s="4"/>
    </row>
    <row r="35" spans="4:6">
      <c r="D35" s="2"/>
      <c r="E35" s="2"/>
      <c r="F35" s="4"/>
    </row>
    <row r="40" spans="4:6">
      <c r="D40" s="2"/>
      <c r="E40" s="2"/>
      <c r="F40" s="4"/>
    </row>
  </sheetData>
  <mergeCells count="9">
    <mergeCell ref="C1:E1"/>
    <mergeCell ref="D8:D14"/>
    <mergeCell ref="A3:A4"/>
    <mergeCell ref="B3:C3"/>
    <mergeCell ref="D3:D4"/>
    <mergeCell ref="E3:E4"/>
    <mergeCell ref="A6:E6"/>
    <mergeCell ref="A7:E7"/>
    <mergeCell ref="A2:E2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размер платы 1 полуг 2019</vt:lpstr>
      <vt:lpstr>размер платы 2 полуг 2019</vt:lpstr>
      <vt:lpstr>размер платы 1 полуг 2019 Ванз</vt:lpstr>
      <vt:lpstr>размер платы 2 полуг 2019 Ванз</vt:lpstr>
      <vt:lpstr>размер платы 1 полуг 2019_доп</vt:lpstr>
      <vt:lpstr>размер платы 2 полуг_доп</vt:lpstr>
      <vt:lpstr>'размер платы 1 полуг 2019'!Область_печати</vt:lpstr>
      <vt:lpstr>'размер платы 1 полуг 2019 Ванз'!Область_печати</vt:lpstr>
      <vt:lpstr>'размер платы 1 полуг 2019_доп'!Область_печати</vt:lpstr>
      <vt:lpstr>'размер платы 2 полуг 2019'!Область_печати</vt:lpstr>
      <vt:lpstr>'размер платы 2 полуг 2019 Ванз'!Область_печати</vt:lpstr>
      <vt:lpstr>'размер платы 2 полуг_доп'!Область_печати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plan_6</cp:lastModifiedBy>
  <cp:lastPrinted>2018-12-26T04:31:19Z</cp:lastPrinted>
  <dcterms:created xsi:type="dcterms:W3CDTF">2009-08-03T05:24:54Z</dcterms:created>
  <dcterms:modified xsi:type="dcterms:W3CDTF">2019-07-20T06:25:05Z</dcterms:modified>
</cp:coreProperties>
</file>